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sor\OneDrive\デスクトップ\"/>
    </mc:Choice>
  </mc:AlternateContent>
  <xr:revisionPtr revIDLastSave="0" documentId="8_{8A26959F-C4DA-45AB-B0D7-050FCFABCB2E}" xr6:coauthVersionLast="47" xr6:coauthVersionMax="47" xr10:uidLastSave="{00000000-0000-0000-0000-000000000000}"/>
  <bookViews>
    <workbookView xWindow="3510" yWindow="60" windowWidth="23775" windowHeight="1569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<sst xmlns="http://schemas.openxmlformats.org/spreadsheetml/2006/main" count="67" uniqueCount="53">
  <si>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</si>
  <si>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</si>
  <si>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</si>
  <si>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</si>
  <si>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</si>
  <si>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</si>
  <si>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</si>
  <si>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</si>
  <si>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</si>
  <si>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</si>
  <si>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</si>
  <si>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</si>
  <si>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</si>
  <si>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</si>
  <si>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</si>
  <si>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</si>
  <si>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</si>
  <si>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</si>
  <si>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</si>
  <si>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</si>
  <si>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</si>
  <si>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</si>
  <si>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</si>
  <si>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</si>
  <si>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</si>
  <si>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</si>
  <si>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</si>
  <si>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</si>
  <si>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</si>
  <si>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</si>
  <si>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</si>
  <si>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</si>
  <si>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</si>
  <si>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</si>
  <si>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</si>
  <si>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</si>
  <si>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</si>
  <si>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GBPJPY</t>
    <phoneticPr fontId="1"/>
  </si>
  <si>
    <t>①2018/8/13</t>
    <phoneticPr fontId="1"/>
  </si>
  <si>
    <t>②2018/8/14</t>
    <phoneticPr fontId="1"/>
  </si>
  <si>
    <t>③2018/8/17</t>
    <phoneticPr fontId="1"/>
  </si>
  <si>
    <t>④2018/8/20</t>
    <phoneticPr fontId="1"/>
  </si>
  <si>
    <t>ＥB</t>
    <phoneticPr fontId="5"/>
  </si>
  <si>
    <t>〇</t>
    <phoneticPr fontId="1"/>
  </si>
  <si>
    <t>AUD/JPY</t>
    <phoneticPr fontId="1"/>
  </si>
  <si>
    <t>USD/JPY</t>
    <phoneticPr fontId="1"/>
  </si>
  <si>
    <t>GBP/USD</t>
    <phoneticPr fontId="1"/>
  </si>
  <si>
    <t>GBP/JPY</t>
    <phoneticPr fontId="1"/>
  </si>
  <si>
    <t>EUR/JPY</t>
    <phoneticPr fontId="1"/>
  </si>
  <si>
    <t>ＰＢやＥＢの検証時先生からの指摘部分を生かしてエントリー箇所を絞っていけば勝率が上がると思いました。</t>
    <rPh sb="6" eb="8">
      <t>ケンショウ</t>
    </rPh>
    <rPh sb="8" eb="9">
      <t>ジ</t>
    </rPh>
    <rPh sb="9" eb="11">
      <t>センセイ</t>
    </rPh>
    <rPh sb="14" eb="16">
      <t>シテキ</t>
    </rPh>
    <rPh sb="16" eb="18">
      <t>ブブン</t>
    </rPh>
    <rPh sb="19" eb="20">
      <t>イ</t>
    </rPh>
    <rPh sb="28" eb="30">
      <t>カショ</t>
    </rPh>
    <rPh sb="31" eb="32">
      <t>シボ</t>
    </rPh>
    <rPh sb="37" eb="39">
      <t>ショウリツ</t>
    </rPh>
    <rPh sb="40" eb="41">
      <t>ア</t>
    </rPh>
    <rPh sb="44" eb="45">
      <t>オモ</t>
    </rPh>
    <phoneticPr fontId="1"/>
  </si>
  <si>
    <t>EB</t>
    <phoneticPr fontId="5"/>
  </si>
  <si>
    <t>ローソク足の細かい部分≪ヒゲの長さや次のローソク足の大きさ≫に注意しながら次の検証やデモトレードしていきます。</t>
    <rPh sb="4" eb="5">
      <t>アシ</t>
    </rPh>
    <rPh sb="6" eb="7">
      <t>コマ</t>
    </rPh>
    <rPh sb="9" eb="11">
      <t>ブブン</t>
    </rPh>
    <rPh sb="15" eb="16">
      <t>ナガ</t>
    </rPh>
    <rPh sb="18" eb="19">
      <t>ツギ</t>
    </rPh>
    <rPh sb="24" eb="25">
      <t>アシ</t>
    </rPh>
    <rPh sb="26" eb="27">
      <t>オオ</t>
    </rPh>
    <rPh sb="31" eb="33">
      <t>チュウイ</t>
    </rPh>
    <rPh sb="37" eb="38">
      <t>ツギ</t>
    </rPh>
    <rPh sb="39" eb="41">
      <t>ケンショウ</t>
    </rPh>
    <phoneticPr fontId="1"/>
  </si>
  <si>
    <t xml:space="preserve">9月4日に指摘がありました、ヒゲの長さを考慮に入れてエントリーするようにとの事で検証していたチャートを見直ししました。売りと買いのヒゲの方向や長さ、包み足の大きさ等波の大きさにより損切となる為、大きい包み足はトレンドの勢いを考慮しエントリー、トレンド中間は様子をみてなるべくエントリーを控える。等教えて頂きました。                  質問：FibやTRBのトレード記録はどの検証シートを使用すればよろしいのでしょうか？PBやEBと同じシートを使用で-1.27の部分を-0.618に変えて使用でよいのでしょうか？                                                                                                                        </t>
    <rPh sb="1" eb="2">
      <t>ガツ</t>
    </rPh>
    <rPh sb="3" eb="4">
      <t>ヒ</t>
    </rPh>
    <rPh sb="5" eb="7">
      <t>シテキ</t>
    </rPh>
    <rPh sb="17" eb="18">
      <t>ナガ</t>
    </rPh>
    <rPh sb="20" eb="22">
      <t>コウリョ</t>
    </rPh>
    <rPh sb="23" eb="24">
      <t>イ</t>
    </rPh>
    <rPh sb="38" eb="39">
      <t>コト</t>
    </rPh>
    <rPh sb="40" eb="42">
      <t>ケンショウ</t>
    </rPh>
    <rPh sb="51" eb="53">
      <t>ミナオ</t>
    </rPh>
    <rPh sb="59" eb="60">
      <t>ウ</t>
    </rPh>
    <rPh sb="62" eb="63">
      <t>カ</t>
    </rPh>
    <rPh sb="68" eb="70">
      <t>ホウコウ</t>
    </rPh>
    <rPh sb="71" eb="72">
      <t>ナガ</t>
    </rPh>
    <rPh sb="74" eb="75">
      <t>ツツ</t>
    </rPh>
    <rPh sb="76" eb="77">
      <t>アシ</t>
    </rPh>
    <rPh sb="78" eb="79">
      <t>オオ</t>
    </rPh>
    <rPh sb="81" eb="82">
      <t>ナド</t>
    </rPh>
    <rPh sb="82" eb="83">
      <t>ナミ</t>
    </rPh>
    <rPh sb="84" eb="85">
      <t>オオ</t>
    </rPh>
    <rPh sb="90" eb="92">
      <t>ソンギリ</t>
    </rPh>
    <rPh sb="95" eb="96">
      <t>タメ</t>
    </rPh>
    <rPh sb="97" eb="98">
      <t>オオ</t>
    </rPh>
    <rPh sb="100" eb="101">
      <t>ツツ</t>
    </rPh>
    <rPh sb="102" eb="103">
      <t>アシ</t>
    </rPh>
    <rPh sb="109" eb="110">
      <t>イキオ</t>
    </rPh>
    <rPh sb="112" eb="114">
      <t>コウリョ</t>
    </rPh>
    <rPh sb="125" eb="127">
      <t>チュウカン</t>
    </rPh>
    <rPh sb="128" eb="130">
      <t>ヨウス</t>
    </rPh>
    <rPh sb="143" eb="144">
      <t>ヒカ</t>
    </rPh>
    <rPh sb="147" eb="148">
      <t>ナド</t>
    </rPh>
    <rPh sb="148" eb="149">
      <t>オシ</t>
    </rPh>
    <rPh sb="151" eb="152">
      <t>イタダ</t>
    </rPh>
    <rPh sb="175" eb="177">
      <t>シツモン</t>
    </rPh>
    <rPh sb="190" eb="192">
      <t>キロク</t>
    </rPh>
    <rPh sb="195" eb="197">
      <t>ケンショウ</t>
    </rPh>
    <rPh sb="201" eb="203">
      <t>シヨウ</t>
    </rPh>
    <rPh sb="223" eb="224">
      <t>オナ</t>
    </rPh>
    <rPh sb="229" eb="231">
      <t>シヨウ</t>
    </rPh>
    <rPh sb="238" eb="240">
      <t>ブブン</t>
    </rPh>
    <rPh sb="248" eb="249">
      <t>カ</t>
    </rPh>
    <rPh sb="251" eb="253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</si>
</sst>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Relationship Id="rId9" Type="http://schemas.openxmlformats.org/officeDocument/2006/relationships/image" Target="../media/image9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20</xdr:col>
      <xdr:colOff>463076</xdr:colOff>
      <xdr:row>41</xdr:row>
      <xdr:rowOff>166687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442B901-AB79-47B8-9EEE-B0420783F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55076" cy="7489031"/>
        </a:xfrm>
        <a:prstGeom prst="rect">
          <a:avLst/>
        </a:prstGeom>
      </xdr:spPr>
    </xdr:pic>
    <xdr:clientData/>
  </xdr:twoCellAnchor>
  <xdr:twoCellAnchor editAs="oneCell">
    <xdr:from>
      <xdr:col>3</xdr:col>
      <xdr:colOff>369094</xdr:colOff>
      <xdr:row>10</xdr:row>
      <xdr:rowOff>154781</xdr:rowOff>
    </xdr:from>
    <xdr:to>
      <xdr:col>4</xdr:col>
      <xdr:colOff>319087</xdr:colOff>
      <xdr:row>14</xdr:row>
      <xdr:rowOff>9524</xdr:rowOff>
    </xdr:to>
    <xdr:pic>
      <xdr:nvPicPr>
        <xdr:cNvPr id="36" name="グラフィックス 35" descr="Badge 1 枠線">
          <a:extLst>
            <a:ext uri="{FF2B5EF4-FFF2-40B4-BE49-F238E27FC236}">
              <a16:creationId xmlns:a16="http://schemas.microsoft.com/office/drawing/2014/main" id="{16B7AB43-3D46-4188-BAFA-F30645C8F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035969" y="1940719"/>
          <a:ext cx="569118" cy="569118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6</xdr:row>
      <xdr:rowOff>116680</xdr:rowOff>
    </xdr:from>
    <xdr:to>
      <xdr:col>6</xdr:col>
      <xdr:colOff>35718</xdr:colOff>
      <xdr:row>9</xdr:row>
      <xdr:rowOff>140492</xdr:rowOff>
    </xdr:to>
    <xdr:pic>
      <xdr:nvPicPr>
        <xdr:cNvPr id="38" name="グラフィックス 37" descr="Badge 枠線">
          <a:extLst>
            <a:ext uri="{FF2B5EF4-FFF2-40B4-BE49-F238E27FC236}">
              <a16:creationId xmlns:a16="http://schemas.microsoft.com/office/drawing/2014/main" id="{6F8DF227-9C88-4A86-B055-AF7442E18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3000375" y="1188243"/>
          <a:ext cx="559593" cy="559593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47626</xdr:colOff>
      <xdr:row>13</xdr:row>
      <xdr:rowOff>21430</xdr:rowOff>
    </xdr:from>
    <xdr:to>
      <xdr:col>13</xdr:col>
      <xdr:colOff>440532</xdr:colOff>
      <xdr:row>15</xdr:row>
      <xdr:rowOff>57149</xdr:rowOff>
    </xdr:to>
    <xdr:pic>
      <xdr:nvPicPr>
        <xdr:cNvPr id="40" name="グラフィックス 39" descr="Badge 3 枠線">
          <a:extLst>
            <a:ext uri="{FF2B5EF4-FFF2-40B4-BE49-F238E27FC236}">
              <a16:creationId xmlns:a16="http://schemas.microsoft.com/office/drawing/2014/main" id="{B4C121B5-691B-41A3-B5F4-A817EDA1D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7905751" y="2343149"/>
          <a:ext cx="392906" cy="392906"/>
        </a:xfrm>
        <a:prstGeom prst="rect">
          <a:avLst/>
        </a:prstGeom>
      </xdr:spPr>
    </xdr:pic>
    <xdr:clientData/>
  </xdr:twoCellAnchor>
  <xdr:twoCellAnchor editAs="oneCell">
    <xdr:from>
      <xdr:col>14</xdr:col>
      <xdr:colOff>119063</xdr:colOff>
      <xdr:row>16</xdr:row>
      <xdr:rowOff>152400</xdr:rowOff>
    </xdr:from>
    <xdr:to>
      <xdr:col>14</xdr:col>
      <xdr:colOff>511968</xdr:colOff>
      <xdr:row>19</xdr:row>
      <xdr:rowOff>9524</xdr:rowOff>
    </xdr:to>
    <xdr:pic>
      <xdr:nvPicPr>
        <xdr:cNvPr id="42" name="グラフィックス 41" descr="Badge 4 枠線">
          <a:extLst>
            <a:ext uri="{FF2B5EF4-FFF2-40B4-BE49-F238E27FC236}">
              <a16:creationId xmlns:a16="http://schemas.microsoft.com/office/drawing/2014/main" id="{EA4F9F73-B8B6-4D24-B501-9DCD502D55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8596313" y="3009900"/>
          <a:ext cx="392905" cy="392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33" activePane="bottomRight" state="frozen"/>
      <selection pane="topRight" activeCell="B1" sqref="B1"/>
      <selection pane="bottomLeft" activeCell="A9" sqref="A9"/>
      <selection pane="bottomRight" activeCell="Q10" sqref="Q1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43314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 t="s">
        <v>38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 t="s">
        <v>39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">
      <c r="A12" s="9">
        <v>4</v>
      </c>
      <c r="B12" s="5" t="s">
        <v>40</v>
      </c>
      <c r="C12" s="47">
        <v>2</v>
      </c>
      <c r="D12" s="57">
        <v>-1</v>
      </c>
      <c r="E12" s="58">
        <v>-1</v>
      </c>
      <c r="F12" s="59">
        <v>-1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115528.55200000001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-3356.1304090229996</v>
      </c>
      <c r="N12" s="45">
        <f t="shared" si="9"/>
        <v>-3423.4983750000001</v>
      </c>
      <c r="O12" s="46">
        <f t="shared" si="10"/>
        <v>-3573.0480000000002</v>
      </c>
      <c r="P12" s="40"/>
      <c r="Q12" s="40"/>
      <c r="R12" s="40"/>
    </row>
    <row r="13" spans="1:18" x14ac:dyDescent="0.4">
      <c r="A13" s="9">
        <v>5</v>
      </c>
      <c r="B13" s="5" t="s">
        <v>41</v>
      </c>
      <c r="C13" s="47">
        <v>1</v>
      </c>
      <c r="D13" s="57">
        <v>1.27</v>
      </c>
      <c r="E13" s="58">
        <v>-1</v>
      </c>
      <c r="F13" s="80">
        <v>-1</v>
      </c>
      <c r="G13" s="22">
        <f t="shared" si="2"/>
        <v>112649.30027595242</v>
      </c>
      <c r="H13" s="22">
        <f t="shared" si="3"/>
        <v>107372.32070125001</v>
      </c>
      <c r="I13" s="22">
        <f t="shared" si="4"/>
        <v>112062.69544000001</v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3465.8565600000002</v>
      </c>
      <c r="M13" s="44">
        <f t="shared" ref="M13:M58" si="14">IF(D13="","",J13*D13)</f>
        <v>4134.4170508754332</v>
      </c>
      <c r="N13" s="45">
        <f t="shared" ref="N13:N58" si="15">IF(E13="","",K13*E13)</f>
        <v>-3320.7934237499999</v>
      </c>
      <c r="O13" s="46">
        <f t="shared" ref="O13:O58" si="16">IF(F13="","",L13*F13)</f>
        <v>-3465.8565600000002</v>
      </c>
      <c r="P13" s="40"/>
      <c r="Q13" s="40"/>
      <c r="R13" s="40"/>
    </row>
    <row r="14" spans="1:18" x14ac:dyDescent="0.4">
      <c r="A14" s="9">
        <v>6</v>
      </c>
      <c r="B14" s="5">
        <v>43340</v>
      </c>
      <c r="C14" s="47">
        <v>1</v>
      </c>
      <c r="D14" s="57">
        <v>-1</v>
      </c>
      <c r="E14" s="58">
        <v>-1</v>
      </c>
      <c r="F14" s="59">
        <v>-1</v>
      </c>
      <c r="G14" s="22">
        <f t="shared" si="2"/>
        <v>109269.82126767385</v>
      </c>
      <c r="H14" s="22">
        <f t="shared" si="3"/>
        <v>104151.15108021251</v>
      </c>
      <c r="I14" s="22">
        <f t="shared" si="4"/>
        <v>108700.81457680001</v>
      </c>
      <c r="J14" s="44">
        <f t="shared" si="11"/>
        <v>3379.4790082785726</v>
      </c>
      <c r="K14" s="45">
        <f t="shared" si="12"/>
        <v>3221.1696210374998</v>
      </c>
      <c r="L14" s="46">
        <f t="shared" si="13"/>
        <v>3361.8808632</v>
      </c>
      <c r="M14" s="44">
        <f t="shared" si="14"/>
        <v>-3379.4790082785726</v>
      </c>
      <c r="N14" s="45">
        <f t="shared" si="15"/>
        <v>-3221.1696210374998</v>
      </c>
      <c r="O14" s="46">
        <f t="shared" si="16"/>
        <v>-3361.8808632</v>
      </c>
      <c r="P14" s="40"/>
      <c r="Q14" s="40"/>
      <c r="R14" s="40"/>
    </row>
    <row r="15" spans="1:18" x14ac:dyDescent="0.4">
      <c r="A15" s="9">
        <v>7</v>
      </c>
      <c r="B15" s="5">
        <v>43342</v>
      </c>
      <c r="C15" s="47">
        <v>2</v>
      </c>
      <c r="D15" s="57">
        <v>1.27</v>
      </c>
      <c r="E15" s="58">
        <v>1.5</v>
      </c>
      <c r="F15" s="59">
        <v>2</v>
      </c>
      <c r="G15" s="22">
        <f t="shared" si="2"/>
        <v>113433.00145797222</v>
      </c>
      <c r="H15" s="22">
        <f t="shared" si="3"/>
        <v>108837.95287882208</v>
      </c>
      <c r="I15" s="22">
        <f t="shared" si="4"/>
        <v>115222.863451408</v>
      </c>
      <c r="J15" s="44">
        <f t="shared" si="11"/>
        <v>3278.0946380302153</v>
      </c>
      <c r="K15" s="45">
        <f t="shared" si="12"/>
        <v>3124.5345324063751</v>
      </c>
      <c r="L15" s="46">
        <f t="shared" si="13"/>
        <v>3261.024437304</v>
      </c>
      <c r="M15" s="44">
        <f t="shared" si="14"/>
        <v>4163.1801902983734</v>
      </c>
      <c r="N15" s="45">
        <f t="shared" si="15"/>
        <v>4686.8017986095629</v>
      </c>
      <c r="O15" s="46">
        <f t="shared" si="16"/>
        <v>6522.048874608</v>
      </c>
      <c r="P15" s="40"/>
      <c r="Q15" s="40"/>
      <c r="R15" s="40"/>
    </row>
    <row r="16" spans="1:18" x14ac:dyDescent="0.4">
      <c r="A16" s="9">
        <v>8</v>
      </c>
      <c r="B16" s="5">
        <v>43346</v>
      </c>
      <c r="C16" s="47">
        <v>2</v>
      </c>
      <c r="D16" s="57">
        <v>1.27</v>
      </c>
      <c r="E16" s="58">
        <v>-1</v>
      </c>
      <c r="F16" s="59">
        <v>-1</v>
      </c>
      <c r="G16" s="22">
        <f t="shared" si="2"/>
        <v>117754.79881352096</v>
      </c>
      <c r="H16" s="22">
        <f t="shared" si="3"/>
        <v>105572.81429245742</v>
      </c>
      <c r="I16" s="22">
        <f t="shared" si="4"/>
        <v>111766.17754786577</v>
      </c>
      <c r="J16" s="44">
        <f t="shared" si="11"/>
        <v>3402.9900437391666</v>
      </c>
      <c r="K16" s="45">
        <f t="shared" si="12"/>
        <v>3265.1385863646624</v>
      </c>
      <c r="L16" s="46">
        <f t="shared" si="13"/>
        <v>3456.6859035422399</v>
      </c>
      <c r="M16" s="44">
        <f t="shared" si="14"/>
        <v>4321.7973555487415</v>
      </c>
      <c r="N16" s="45">
        <f t="shared" si="15"/>
        <v>-3265.1385863646624</v>
      </c>
      <c r="O16" s="46">
        <f t="shared" si="16"/>
        <v>-3456.6859035422399</v>
      </c>
      <c r="P16" s="40"/>
      <c r="Q16" s="40"/>
      <c r="R16" s="40"/>
    </row>
    <row r="17" spans="1:18" x14ac:dyDescent="0.4">
      <c r="A17" s="9">
        <v>9</v>
      </c>
      <c r="B17" s="5">
        <v>43347</v>
      </c>
      <c r="C17" s="47">
        <v>2</v>
      </c>
      <c r="D17" s="57">
        <v>1.27</v>
      </c>
      <c r="E17" s="58">
        <v>1.5</v>
      </c>
      <c r="F17" s="59">
        <v>2</v>
      </c>
      <c r="G17" s="22">
        <f t="shared" si="2"/>
        <v>122241.25664831611</v>
      </c>
      <c r="H17" s="22">
        <f t="shared" si="3"/>
        <v>110323.59093561801</v>
      </c>
      <c r="I17" s="22">
        <f t="shared" si="4"/>
        <v>118472.14820073771</v>
      </c>
      <c r="J17" s="44">
        <f t="shared" si="11"/>
        <v>3532.6439644056286</v>
      </c>
      <c r="K17" s="45">
        <f t="shared" si="12"/>
        <v>3167.1844287737226</v>
      </c>
      <c r="L17" s="46">
        <f t="shared" si="13"/>
        <v>3352.9853264359726</v>
      </c>
      <c r="M17" s="44">
        <f t="shared" si="14"/>
        <v>4486.4578347951483</v>
      </c>
      <c r="N17" s="45">
        <f t="shared" si="15"/>
        <v>4750.7766431605842</v>
      </c>
      <c r="O17" s="46">
        <f t="shared" si="16"/>
        <v>6705.9706528719453</v>
      </c>
      <c r="P17" s="40"/>
      <c r="Q17" s="40"/>
      <c r="R17" s="40"/>
    </row>
    <row r="18" spans="1:18" x14ac:dyDescent="0.4">
      <c r="A18" s="9">
        <v>10</v>
      </c>
      <c r="B18" s="5">
        <v>43352</v>
      </c>
      <c r="C18" s="47">
        <v>2</v>
      </c>
      <c r="D18" s="57">
        <v>-1</v>
      </c>
      <c r="E18" s="58">
        <v>-1</v>
      </c>
      <c r="F18" s="59">
        <v>-1</v>
      </c>
      <c r="G18" s="22">
        <f t="shared" si="2"/>
        <v>118574.01894886662</v>
      </c>
      <c r="H18" s="22">
        <f t="shared" si="3"/>
        <v>107013.88320754947</v>
      </c>
      <c r="I18" s="22">
        <f t="shared" si="4"/>
        <v>114917.98375471558</v>
      </c>
      <c r="J18" s="44">
        <f t="shared" si="11"/>
        <v>3667.237699449483</v>
      </c>
      <c r="K18" s="45">
        <f t="shared" si="12"/>
        <v>3309.7077280685398</v>
      </c>
      <c r="L18" s="46">
        <f t="shared" si="13"/>
        <v>3554.164446022131</v>
      </c>
      <c r="M18" s="44">
        <f t="shared" si="14"/>
        <v>-3667.237699449483</v>
      </c>
      <c r="N18" s="45">
        <f t="shared" si="15"/>
        <v>-3309.7077280685398</v>
      </c>
      <c r="O18" s="46">
        <f t="shared" si="16"/>
        <v>-3554.164446022131</v>
      </c>
      <c r="P18" s="40"/>
      <c r="Q18" s="40"/>
      <c r="R18" s="40"/>
    </row>
    <row r="19" spans="1:18" x14ac:dyDescent="0.4">
      <c r="A19" s="9">
        <v>11</v>
      </c>
      <c r="B19" s="5">
        <v>43357</v>
      </c>
      <c r="C19" s="47">
        <v>2</v>
      </c>
      <c r="D19" s="57">
        <v>-1</v>
      </c>
      <c r="E19" s="58">
        <v>-1</v>
      </c>
      <c r="F19" s="59">
        <v>-1</v>
      </c>
      <c r="G19" s="22">
        <f t="shared" si="2"/>
        <v>115016.79838040062</v>
      </c>
      <c r="H19" s="22">
        <f t="shared" si="3"/>
        <v>103803.46671132298</v>
      </c>
      <c r="I19" s="22">
        <f t="shared" si="4"/>
        <v>111470.44424207411</v>
      </c>
      <c r="J19" s="44">
        <f t="shared" si="11"/>
        <v>3557.2205684659984</v>
      </c>
      <c r="K19" s="45">
        <f t="shared" si="12"/>
        <v>3210.416496226484</v>
      </c>
      <c r="L19" s="46">
        <f t="shared" si="13"/>
        <v>3447.5395126414674</v>
      </c>
      <c r="M19" s="44">
        <f t="shared" si="14"/>
        <v>-3557.2205684659984</v>
      </c>
      <c r="N19" s="45">
        <f t="shared" si="15"/>
        <v>-3210.416496226484</v>
      </c>
      <c r="O19" s="46">
        <f t="shared" si="16"/>
        <v>-3447.5395126414674</v>
      </c>
      <c r="P19" s="40"/>
      <c r="Q19" s="40"/>
      <c r="R19" s="40"/>
    </row>
    <row r="20" spans="1:18" x14ac:dyDescent="0.4">
      <c r="A20" s="9">
        <v>12</v>
      </c>
      <c r="B20" s="5">
        <v>43364</v>
      </c>
      <c r="C20" s="47">
        <v>1</v>
      </c>
      <c r="D20" s="57">
        <v>-1</v>
      </c>
      <c r="E20" s="58">
        <v>-1</v>
      </c>
      <c r="F20" s="59">
        <v>-1</v>
      </c>
      <c r="G20" s="22">
        <f t="shared" si="2"/>
        <v>111566.29442898861</v>
      </c>
      <c r="H20" s="22">
        <f t="shared" si="3"/>
        <v>100689.3627099833</v>
      </c>
      <c r="I20" s="22">
        <f t="shared" si="4"/>
        <v>108126.33091481189</v>
      </c>
      <c r="J20" s="44">
        <f t="shared" si="11"/>
        <v>3450.5039514120185</v>
      </c>
      <c r="K20" s="45">
        <f t="shared" si="12"/>
        <v>3114.1040013396891</v>
      </c>
      <c r="L20" s="46">
        <f t="shared" si="13"/>
        <v>3344.1133272622233</v>
      </c>
      <c r="M20" s="44">
        <f t="shared" si="14"/>
        <v>-3450.5039514120185</v>
      </c>
      <c r="N20" s="45">
        <f t="shared" si="15"/>
        <v>-3114.1040013396891</v>
      </c>
      <c r="O20" s="46">
        <f t="shared" si="16"/>
        <v>-3344.1133272622233</v>
      </c>
      <c r="P20" s="40"/>
      <c r="Q20" s="40"/>
      <c r="R20" s="40"/>
    </row>
    <row r="21" spans="1:18" x14ac:dyDescent="0.4">
      <c r="A21" s="9">
        <v>13</v>
      </c>
      <c r="B21" s="5">
        <v>43368</v>
      </c>
      <c r="C21" s="47">
        <v>1</v>
      </c>
      <c r="D21" s="57">
        <v>-1</v>
      </c>
      <c r="E21" s="58">
        <v>-1</v>
      </c>
      <c r="F21" s="59">
        <v>-1</v>
      </c>
      <c r="G21" s="22">
        <f t="shared" si="2"/>
        <v>108219.30559611895</v>
      </c>
      <c r="H21" s="22">
        <f t="shared" si="3"/>
        <v>97668.681828683795</v>
      </c>
      <c r="I21" s="22">
        <f t="shared" si="4"/>
        <v>104882.54098736752</v>
      </c>
      <c r="J21" s="44">
        <f t="shared" si="11"/>
        <v>3346.9888328696579</v>
      </c>
      <c r="K21" s="45">
        <f t="shared" si="12"/>
        <v>3020.6808812994987</v>
      </c>
      <c r="L21" s="46">
        <f t="shared" si="13"/>
        <v>3243.7899274443566</v>
      </c>
      <c r="M21" s="44">
        <f t="shared" si="14"/>
        <v>-3346.9888328696579</v>
      </c>
      <c r="N21" s="45">
        <f t="shared" si="15"/>
        <v>-3020.6808812994987</v>
      </c>
      <c r="O21" s="46">
        <f t="shared" si="16"/>
        <v>-3243.7899274443566</v>
      </c>
      <c r="P21" s="40"/>
      <c r="Q21" s="40"/>
      <c r="R21" s="40"/>
    </row>
    <row r="22" spans="1:18" x14ac:dyDescent="0.4">
      <c r="A22" s="9">
        <v>14</v>
      </c>
      <c r="B22" s="5">
        <v>43374</v>
      </c>
      <c r="C22" s="47">
        <v>1</v>
      </c>
      <c r="D22" s="57">
        <v>1.27</v>
      </c>
      <c r="E22" s="58">
        <v>1.5</v>
      </c>
      <c r="F22" s="59">
        <v>2</v>
      </c>
      <c r="G22" s="22">
        <f t="shared" si="2"/>
        <v>112342.46113933109</v>
      </c>
      <c r="H22" s="22">
        <f t="shared" si="3"/>
        <v>102063.77251097457</v>
      </c>
      <c r="I22" s="22">
        <f t="shared" si="4"/>
        <v>111175.49344660957</v>
      </c>
      <c r="J22" s="44">
        <f t="shared" si="11"/>
        <v>3246.5791678835685</v>
      </c>
      <c r="K22" s="45">
        <f t="shared" si="12"/>
        <v>2930.0604548605138</v>
      </c>
      <c r="L22" s="46">
        <f t="shared" si="13"/>
        <v>3146.4762296210256</v>
      </c>
      <c r="M22" s="44">
        <f t="shared" si="14"/>
        <v>4123.1555432121322</v>
      </c>
      <c r="N22" s="45">
        <f t="shared" si="15"/>
        <v>4395.0906822907709</v>
      </c>
      <c r="O22" s="46">
        <f t="shared" si="16"/>
        <v>6292.9524592420512</v>
      </c>
      <c r="P22" s="40"/>
      <c r="Q22" s="40"/>
      <c r="R22" s="40"/>
    </row>
    <row r="23" spans="1:18" x14ac:dyDescent="0.4">
      <c r="A23" s="9">
        <v>15</v>
      </c>
      <c r="B23" s="5">
        <v>43385</v>
      </c>
      <c r="C23" s="47">
        <v>1</v>
      </c>
      <c r="D23" s="57">
        <v>1.27</v>
      </c>
      <c r="E23" s="58">
        <v>1.5</v>
      </c>
      <c r="F23" s="80">
        <v>-1</v>
      </c>
      <c r="G23" s="22">
        <f t="shared" si="2"/>
        <v>116622.7089087396</v>
      </c>
      <c r="H23" s="22">
        <f t="shared" si="3"/>
        <v>106656.64227396842</v>
      </c>
      <c r="I23" s="22">
        <f t="shared" si="4"/>
        <v>107840.22864321129</v>
      </c>
      <c r="J23" s="44">
        <f t="shared" si="11"/>
        <v>3370.2738341799327</v>
      </c>
      <c r="K23" s="45">
        <f t="shared" si="12"/>
        <v>3061.9131753292368</v>
      </c>
      <c r="L23" s="46">
        <f t="shared" si="13"/>
        <v>3335.2648033982869</v>
      </c>
      <c r="M23" s="44">
        <f t="shared" si="14"/>
        <v>4280.2477694085146</v>
      </c>
      <c r="N23" s="45">
        <f t="shared" si="15"/>
        <v>4592.8697629938551</v>
      </c>
      <c r="O23" s="46">
        <f t="shared" si="16"/>
        <v>-3335.2648033982869</v>
      </c>
      <c r="P23" s="40"/>
      <c r="Q23" s="40"/>
      <c r="R23" s="40"/>
    </row>
    <row r="24" spans="1:18" x14ac:dyDescent="0.4">
      <c r="A24" s="9">
        <v>16</v>
      </c>
      <c r="B24" s="5">
        <v>43389</v>
      </c>
      <c r="C24" s="47">
        <v>1</v>
      </c>
      <c r="D24" s="57">
        <v>1.27</v>
      </c>
      <c r="E24" s="58">
        <v>1.5</v>
      </c>
      <c r="F24" s="59">
        <v>2</v>
      </c>
      <c r="G24" s="22">
        <f t="shared" si="2"/>
        <v>121066.03411816258</v>
      </c>
      <c r="H24" s="22">
        <f t="shared" si="3"/>
        <v>111456.191176297</v>
      </c>
      <c r="I24" s="22">
        <f t="shared" si="4"/>
        <v>114310.64236180397</v>
      </c>
      <c r="J24" s="44">
        <f t="shared" si="11"/>
        <v>3498.6812672621877</v>
      </c>
      <c r="K24" s="45">
        <f t="shared" si="12"/>
        <v>3199.6992682190526</v>
      </c>
      <c r="L24" s="46">
        <f t="shared" si="13"/>
        <v>3235.2068592963387</v>
      </c>
      <c r="M24" s="44">
        <f t="shared" si="14"/>
        <v>4443.3252094229783</v>
      </c>
      <c r="N24" s="45">
        <f t="shared" si="15"/>
        <v>4799.5489023285791</v>
      </c>
      <c r="O24" s="46">
        <f t="shared" si="16"/>
        <v>6470.4137185926775</v>
      </c>
      <c r="P24" s="40"/>
      <c r="Q24" s="40"/>
      <c r="R24" s="40"/>
    </row>
    <row r="25" spans="1:18" x14ac:dyDescent="0.4">
      <c r="A25" s="9">
        <v>17</v>
      </c>
      <c r="B25" s="5">
        <v>43391</v>
      </c>
      <c r="C25" s="47">
        <v>2</v>
      </c>
      <c r="D25" s="57">
        <v>1.27</v>
      </c>
      <c r="E25" s="58">
        <v>1.5</v>
      </c>
      <c r="F25" s="59">
        <v>2</v>
      </c>
      <c r="G25" s="22">
        <f t="shared" si="2"/>
        <v>125678.65001806458</v>
      </c>
      <c r="H25" s="22">
        <f t="shared" si="3"/>
        <v>116471.71977923036</v>
      </c>
      <c r="I25" s="22">
        <f t="shared" si="4"/>
        <v>121169.2809035122</v>
      </c>
      <c r="J25" s="44">
        <f t="shared" si="11"/>
        <v>3631.9810235448772</v>
      </c>
      <c r="K25" s="45">
        <f t="shared" si="12"/>
        <v>3343.6857352889097</v>
      </c>
      <c r="L25" s="46">
        <f t="shared" si="13"/>
        <v>3429.3192708541192</v>
      </c>
      <c r="M25" s="44">
        <f t="shared" si="14"/>
        <v>4612.6158999019945</v>
      </c>
      <c r="N25" s="45">
        <f t="shared" si="15"/>
        <v>5015.5286029333647</v>
      </c>
      <c r="O25" s="46">
        <f t="shared" si="16"/>
        <v>6858.6385417082383</v>
      </c>
      <c r="P25" s="40"/>
      <c r="Q25" s="40"/>
      <c r="R25" s="40"/>
    </row>
    <row r="26" spans="1:18" x14ac:dyDescent="0.4">
      <c r="A26" s="9">
        <v>18</v>
      </c>
      <c r="B26" s="5">
        <v>43395</v>
      </c>
      <c r="C26" s="47">
        <v>2</v>
      </c>
      <c r="D26" s="57">
        <v>1.27</v>
      </c>
      <c r="E26" s="58">
        <v>1.5</v>
      </c>
      <c r="F26" s="59">
        <v>2</v>
      </c>
      <c r="G26" s="22">
        <f t="shared" si="2"/>
        <v>130467.00658375284</v>
      </c>
      <c r="H26" s="22">
        <f t="shared" si="3"/>
        <v>121712.94716929573</v>
      </c>
      <c r="I26" s="22">
        <f t="shared" si="4"/>
        <v>128439.43775772293</v>
      </c>
      <c r="J26" s="44">
        <f t="shared" si="11"/>
        <v>3770.3595005419375</v>
      </c>
      <c r="K26" s="45">
        <f t="shared" si="12"/>
        <v>3494.1515933769106</v>
      </c>
      <c r="L26" s="46">
        <f t="shared" si="13"/>
        <v>3635.0784271053658</v>
      </c>
      <c r="M26" s="44">
        <f t="shared" si="14"/>
        <v>4788.3565656882611</v>
      </c>
      <c r="N26" s="45">
        <f t="shared" si="15"/>
        <v>5241.2273900653654</v>
      </c>
      <c r="O26" s="46">
        <f t="shared" si="16"/>
        <v>7270.1568542107316</v>
      </c>
      <c r="P26" s="40"/>
      <c r="Q26" s="40"/>
      <c r="R26" s="40"/>
    </row>
    <row r="27" spans="1:18" x14ac:dyDescent="0.4">
      <c r="A27" s="9">
        <v>19</v>
      </c>
      <c r="B27" s="5">
        <v>43396</v>
      </c>
      <c r="C27" s="47">
        <v>2</v>
      </c>
      <c r="D27" s="57">
        <v>1.27</v>
      </c>
      <c r="E27" s="58">
        <v>1.5</v>
      </c>
      <c r="F27" s="59">
        <v>2</v>
      </c>
      <c r="G27" s="22">
        <f t="shared" si="2"/>
        <v>135437.79953459383</v>
      </c>
      <c r="H27" s="22">
        <f t="shared" si="3"/>
        <v>127190.02979191404</v>
      </c>
      <c r="I27" s="22">
        <f t="shared" si="4"/>
        <v>136145.8040231863</v>
      </c>
      <c r="J27" s="44">
        <f t="shared" si="11"/>
        <v>3914.0101975125849</v>
      </c>
      <c r="K27" s="45">
        <f t="shared" si="12"/>
        <v>3651.3884150788717</v>
      </c>
      <c r="L27" s="46">
        <f t="shared" si="13"/>
        <v>3853.1831327316877</v>
      </c>
      <c r="M27" s="44">
        <f t="shared" si="14"/>
        <v>4970.7929508409825</v>
      </c>
      <c r="N27" s="45">
        <f t="shared" si="15"/>
        <v>5477.0826226183071</v>
      </c>
      <c r="O27" s="46">
        <f t="shared" si="16"/>
        <v>7706.3662654633754</v>
      </c>
      <c r="P27" s="40"/>
      <c r="Q27" s="40"/>
      <c r="R27" s="40"/>
    </row>
    <row r="28" spans="1:18" x14ac:dyDescent="0.4">
      <c r="A28" s="9">
        <v>20</v>
      </c>
      <c r="B28" s="5">
        <v>43399</v>
      </c>
      <c r="C28" s="47">
        <v>2</v>
      </c>
      <c r="D28" s="57">
        <v>1.27</v>
      </c>
      <c r="E28" s="58">
        <v>1.5</v>
      </c>
      <c r="F28" s="59">
        <v>-1</v>
      </c>
      <c r="G28" s="22">
        <f t="shared" si="2"/>
        <v>140597.97969686185</v>
      </c>
      <c r="H28" s="22">
        <f t="shared" si="3"/>
        <v>132913.58113255017</v>
      </c>
      <c r="I28" s="22">
        <f t="shared" si="4"/>
        <v>132061.42990249072</v>
      </c>
      <c r="J28" s="44">
        <f t="shared" si="11"/>
        <v>4063.1339860378148</v>
      </c>
      <c r="K28" s="45">
        <f t="shared" si="12"/>
        <v>3815.700893757421</v>
      </c>
      <c r="L28" s="46">
        <f t="shared" si="13"/>
        <v>4084.3741206955888</v>
      </c>
      <c r="M28" s="44">
        <f t="shared" si="14"/>
        <v>5160.180162268025</v>
      </c>
      <c r="N28" s="45">
        <f t="shared" si="15"/>
        <v>5723.5513406361315</v>
      </c>
      <c r="O28" s="46">
        <f t="shared" si="16"/>
        <v>-4084.3741206955888</v>
      </c>
      <c r="P28" s="40"/>
      <c r="Q28" s="40"/>
      <c r="R28" s="40"/>
    </row>
    <row r="29" spans="1:18" x14ac:dyDescent="0.4">
      <c r="A29" s="9">
        <v>21</v>
      </c>
      <c r="B29" s="5">
        <v>43405</v>
      </c>
      <c r="C29" s="47">
        <v>1</v>
      </c>
      <c r="D29" s="57">
        <v>1.27</v>
      </c>
      <c r="E29" s="58">
        <v>1.5</v>
      </c>
      <c r="F29" s="80">
        <v>2</v>
      </c>
      <c r="G29" s="22">
        <f t="shared" si="2"/>
        <v>145954.76272331228</v>
      </c>
      <c r="H29" s="22">
        <f t="shared" si="3"/>
        <v>138894.69228351492</v>
      </c>
      <c r="I29" s="22">
        <f t="shared" si="4"/>
        <v>139985.11569664016</v>
      </c>
      <c r="J29" s="44">
        <f t="shared" si="11"/>
        <v>4217.9393909058554</v>
      </c>
      <c r="K29" s="45">
        <f t="shared" si="12"/>
        <v>3987.4074339765048</v>
      </c>
      <c r="L29" s="46">
        <f t="shared" si="13"/>
        <v>3961.8428970747213</v>
      </c>
      <c r="M29" s="44">
        <f t="shared" si="14"/>
        <v>5356.7830264504364</v>
      </c>
      <c r="N29" s="45">
        <f t="shared" si="15"/>
        <v>5981.1111509647571</v>
      </c>
      <c r="O29" s="46">
        <f t="shared" si="16"/>
        <v>7923.6857941494427</v>
      </c>
      <c r="P29" s="40"/>
      <c r="Q29" s="40"/>
      <c r="R29" s="40"/>
    </row>
    <row r="30" spans="1:18" x14ac:dyDescent="0.4">
      <c r="A30" s="9">
        <v>22</v>
      </c>
      <c r="B30" s="5">
        <v>43409</v>
      </c>
      <c r="C30" s="47">
        <v>1</v>
      </c>
      <c r="D30" s="57">
        <v>1.27</v>
      </c>
      <c r="E30" s="58">
        <v>1.5</v>
      </c>
      <c r="F30" s="80">
        <v>-1</v>
      </c>
      <c r="G30" s="22">
        <f t="shared" si="2"/>
        <v>151515.63918307048</v>
      </c>
      <c r="H30" s="22">
        <f t="shared" si="3"/>
        <v>145144.95343627309</v>
      </c>
      <c r="I30" s="22">
        <f t="shared" si="4"/>
        <v>135785.56222574096</v>
      </c>
      <c r="J30" s="44">
        <f t="shared" si="11"/>
        <v>4378.6428816993684</v>
      </c>
      <c r="K30" s="45">
        <f t="shared" si="12"/>
        <v>4166.8407685054472</v>
      </c>
      <c r="L30" s="46">
        <f t="shared" si="13"/>
        <v>4199.5534708992045</v>
      </c>
      <c r="M30" s="44">
        <f t="shared" si="14"/>
        <v>5560.8764597581976</v>
      </c>
      <c r="N30" s="45">
        <f t="shared" si="15"/>
        <v>6250.2611527581703</v>
      </c>
      <c r="O30" s="46">
        <f t="shared" si="16"/>
        <v>-4199.5534708992045</v>
      </c>
      <c r="P30" s="40"/>
      <c r="Q30" s="40"/>
      <c r="R30" s="40"/>
    </row>
    <row r="31" spans="1:18" x14ac:dyDescent="0.4">
      <c r="A31" s="9">
        <v>23</v>
      </c>
      <c r="B31" s="5">
        <v>43416</v>
      </c>
      <c r="C31" s="47">
        <v>2</v>
      </c>
      <c r="D31" s="57">
        <v>1.27</v>
      </c>
      <c r="E31" s="58">
        <v>1.5</v>
      </c>
      <c r="F31" s="59">
        <v>2</v>
      </c>
      <c r="G31" s="22">
        <f t="shared" si="2"/>
        <v>157288.38503594545</v>
      </c>
      <c r="H31" s="22">
        <f t="shared" si="3"/>
        <v>151676.47634090538</v>
      </c>
      <c r="I31" s="22">
        <f t="shared" si="4"/>
        <v>143932.69595928543</v>
      </c>
      <c r="J31" s="44">
        <f t="shared" si="11"/>
        <v>4545.4691754921141</v>
      </c>
      <c r="K31" s="45">
        <f t="shared" si="12"/>
        <v>4354.3486030881922</v>
      </c>
      <c r="L31" s="46">
        <f t="shared" si="13"/>
        <v>4073.5668667722284</v>
      </c>
      <c r="M31" s="44">
        <f t="shared" si="14"/>
        <v>5772.7458528749848</v>
      </c>
      <c r="N31" s="45">
        <f t="shared" si="15"/>
        <v>6531.5229046322884</v>
      </c>
      <c r="O31" s="46">
        <f t="shared" si="16"/>
        <v>8147.1337335444568</v>
      </c>
      <c r="P31" s="40"/>
      <c r="Q31" s="40"/>
      <c r="R31" s="40"/>
    </row>
    <row r="32" spans="1:18" x14ac:dyDescent="0.4">
      <c r="A32" s="9">
        <v>24</v>
      </c>
      <c r="B32" s="5">
        <v>43425</v>
      </c>
      <c r="C32" s="47">
        <v>1</v>
      </c>
      <c r="D32" s="57">
        <v>-1</v>
      </c>
      <c r="E32" s="58">
        <v>-1</v>
      </c>
      <c r="F32" s="59">
        <v>-1</v>
      </c>
      <c r="G32" s="22">
        <f t="shared" si="2"/>
        <v>152569.73348486709</v>
      </c>
      <c r="H32" s="22">
        <f t="shared" si="3"/>
        <v>147126.18205067821</v>
      </c>
      <c r="I32" s="22">
        <f t="shared" si="4"/>
        <v>139614.71508050687</v>
      </c>
      <c r="J32" s="44">
        <f t="shared" si="11"/>
        <v>4718.6515510783638</v>
      </c>
      <c r="K32" s="45">
        <f t="shared" si="12"/>
        <v>4550.2942902271616</v>
      </c>
      <c r="L32" s="46">
        <f t="shared" si="13"/>
        <v>4317.9808787785623</v>
      </c>
      <c r="M32" s="44">
        <f t="shared" si="14"/>
        <v>-4718.6515510783638</v>
      </c>
      <c r="N32" s="45">
        <f t="shared" si="15"/>
        <v>-4550.2942902271616</v>
      </c>
      <c r="O32" s="46">
        <f t="shared" si="16"/>
        <v>-4317.9808787785623</v>
      </c>
      <c r="P32" s="40"/>
      <c r="Q32" s="40"/>
      <c r="R32" s="40"/>
    </row>
    <row r="33" spans="1:18" x14ac:dyDescent="0.4">
      <c r="A33" s="9">
        <v>25</v>
      </c>
      <c r="B33" s="5">
        <v>43437</v>
      </c>
      <c r="C33" s="47">
        <v>1</v>
      </c>
      <c r="D33" s="57">
        <v>1.27</v>
      </c>
      <c r="E33" s="58">
        <v>1.5</v>
      </c>
      <c r="F33" s="59">
        <v>2</v>
      </c>
      <c r="G33" s="22">
        <f t="shared" si="2"/>
        <v>158382.64033064051</v>
      </c>
      <c r="H33" s="22">
        <f t="shared" si="3"/>
        <v>153746.86024295873</v>
      </c>
      <c r="I33" s="22">
        <f t="shared" si="4"/>
        <v>147991.59798533728</v>
      </c>
      <c r="J33" s="44">
        <f t="shared" si="11"/>
        <v>4577.0920045460125</v>
      </c>
      <c r="K33" s="45">
        <f t="shared" si="12"/>
        <v>4413.785461520346</v>
      </c>
      <c r="L33" s="46">
        <f t="shared" si="13"/>
        <v>4188.4414524152062</v>
      </c>
      <c r="M33" s="44">
        <f t="shared" si="14"/>
        <v>5812.9068457734356</v>
      </c>
      <c r="N33" s="45">
        <f t="shared" si="15"/>
        <v>6620.6781922805185</v>
      </c>
      <c r="O33" s="46">
        <f t="shared" si="16"/>
        <v>8376.8829048304124</v>
      </c>
      <c r="P33" s="40"/>
      <c r="Q33" s="40"/>
      <c r="R33" s="40"/>
    </row>
    <row r="34" spans="1:18" x14ac:dyDescent="0.4">
      <c r="A34" s="9">
        <v>26</v>
      </c>
      <c r="B34" s="5">
        <v>43448</v>
      </c>
      <c r="C34" s="47">
        <v>2</v>
      </c>
      <c r="D34" s="57">
        <v>1.27</v>
      </c>
      <c r="E34" s="58">
        <v>1.5</v>
      </c>
      <c r="F34" s="80">
        <v>2</v>
      </c>
      <c r="G34" s="22">
        <f t="shared" si="2"/>
        <v>164417.01892723792</v>
      </c>
      <c r="H34" s="22">
        <f t="shared" si="3"/>
        <v>160665.46895389189</v>
      </c>
      <c r="I34" s="22">
        <f t="shared" si="4"/>
        <v>156871.09386445751</v>
      </c>
      <c r="J34" s="44">
        <f t="shared" si="11"/>
        <v>4751.4792099192155</v>
      </c>
      <c r="K34" s="45">
        <f t="shared" si="12"/>
        <v>4612.4058072887619</v>
      </c>
      <c r="L34" s="46">
        <f t="shared" si="13"/>
        <v>4439.7479395601185</v>
      </c>
      <c r="M34" s="44">
        <f t="shared" si="14"/>
        <v>6034.3785965974039</v>
      </c>
      <c r="N34" s="45">
        <f t="shared" si="15"/>
        <v>6918.6087109331429</v>
      </c>
      <c r="O34" s="46">
        <f t="shared" si="16"/>
        <v>8879.4958791202371</v>
      </c>
      <c r="P34" s="40"/>
      <c r="Q34" s="40"/>
      <c r="R34" s="40"/>
    </row>
    <row r="35" spans="1:18" x14ac:dyDescent="0.4">
      <c r="A35" s="9">
        <v>27</v>
      </c>
      <c r="B35" s="5">
        <v>43452</v>
      </c>
      <c r="C35" s="47">
        <v>2</v>
      </c>
      <c r="D35" s="57">
        <v>1.27</v>
      </c>
      <c r="E35" s="58">
        <v>1.5</v>
      </c>
      <c r="F35" s="80">
        <v>2</v>
      </c>
      <c r="G35" s="22">
        <f t="shared" si="2"/>
        <v>170681.30734836569</v>
      </c>
      <c r="H35" s="22">
        <f t="shared" si="3"/>
        <v>167895.41505681703</v>
      </c>
      <c r="I35" s="22">
        <f t="shared" si="4"/>
        <v>166283.35949632496</v>
      </c>
      <c r="J35" s="44">
        <f t="shared" si="11"/>
        <v>4932.5105678171376</v>
      </c>
      <c r="K35" s="45">
        <f t="shared" si="12"/>
        <v>4819.9640686167568</v>
      </c>
      <c r="L35" s="46">
        <f t="shared" si="13"/>
        <v>4706.1328159337254</v>
      </c>
      <c r="M35" s="44">
        <f t="shared" si="14"/>
        <v>6264.2884211277651</v>
      </c>
      <c r="N35" s="45">
        <f t="shared" si="15"/>
        <v>7229.9461029251352</v>
      </c>
      <c r="O35" s="46">
        <f t="shared" si="16"/>
        <v>9412.2656318674508</v>
      </c>
      <c r="P35" s="40"/>
      <c r="Q35" s="40"/>
      <c r="R35" s="40"/>
    </row>
    <row r="36" spans="1:18" x14ac:dyDescent="0.4">
      <c r="A36" s="9">
        <v>28</v>
      </c>
      <c r="B36" s="5">
        <v>43465</v>
      </c>
      <c r="C36" s="47">
        <v>1</v>
      </c>
      <c r="D36" s="57">
        <v>-1</v>
      </c>
      <c r="E36" s="58">
        <v>-1</v>
      </c>
      <c r="F36" s="59">
        <v>-1</v>
      </c>
      <c r="G36" s="22">
        <f t="shared" si="2"/>
        <v>165560.86812791473</v>
      </c>
      <c r="H36" s="22">
        <f t="shared" si="3"/>
        <v>162858.55260511252</v>
      </c>
      <c r="I36" s="22">
        <f t="shared" si="4"/>
        <v>161294.85871143523</v>
      </c>
      <c r="J36" s="44">
        <f t="shared" si="11"/>
        <v>5120.4392204509704</v>
      </c>
      <c r="K36" s="45">
        <f t="shared" si="12"/>
        <v>5036.8624517045109</v>
      </c>
      <c r="L36" s="46">
        <f t="shared" si="13"/>
        <v>4988.5007848897485</v>
      </c>
      <c r="M36" s="44">
        <f t="shared" si="14"/>
        <v>-5120.4392204509704</v>
      </c>
      <c r="N36" s="45">
        <f t="shared" si="15"/>
        <v>-5036.8624517045109</v>
      </c>
      <c r="O36" s="46">
        <f t="shared" si="16"/>
        <v>-4988.5007848897485</v>
      </c>
      <c r="P36" s="40"/>
      <c r="Q36" s="40"/>
      <c r="R36" s="40"/>
    </row>
    <row r="37" spans="1:18" x14ac:dyDescent="0.4">
      <c r="A37" s="9">
        <v>29</v>
      </c>
      <c r="B37" s="5">
        <v>43467</v>
      </c>
      <c r="C37" s="47">
        <v>2</v>
      </c>
      <c r="D37" s="57">
        <v>1.27</v>
      </c>
      <c r="E37" s="58">
        <v>1.5</v>
      </c>
      <c r="F37" s="59">
        <v>2</v>
      </c>
      <c r="G37" s="22">
        <f t="shared" si="2"/>
        <v>171868.73720358827</v>
      </c>
      <c r="H37" s="22">
        <f t="shared" si="3"/>
        <v>170187.18747234257</v>
      </c>
      <c r="I37" s="22">
        <f t="shared" si="4"/>
        <v>170972.55023412133</v>
      </c>
      <c r="J37" s="44">
        <f t="shared" si="11"/>
        <v>4966.8260438374418</v>
      </c>
      <c r="K37" s="45">
        <f t="shared" si="12"/>
        <v>4885.7565781533758</v>
      </c>
      <c r="L37" s="46">
        <f t="shared" si="13"/>
        <v>4838.8457613430564</v>
      </c>
      <c r="M37" s="44">
        <f t="shared" si="14"/>
        <v>6307.8690756735514</v>
      </c>
      <c r="N37" s="45">
        <f t="shared" si="15"/>
        <v>7328.6348672300637</v>
      </c>
      <c r="O37" s="46">
        <f t="shared" si="16"/>
        <v>9677.6915226861129</v>
      </c>
      <c r="P37" s="40"/>
      <c r="Q37" s="40"/>
      <c r="R37" s="40"/>
    </row>
    <row r="38" spans="1:18" x14ac:dyDescent="0.4">
      <c r="A38" s="9">
        <v>30</v>
      </c>
      <c r="B38" s="5">
        <v>43469</v>
      </c>
      <c r="C38" s="47">
        <v>1</v>
      </c>
      <c r="D38" s="57">
        <v>1.27</v>
      </c>
      <c r="E38" s="58">
        <v>1.5</v>
      </c>
      <c r="F38" s="59">
        <v>2</v>
      </c>
      <c r="G38" s="22">
        <f t="shared" si="2"/>
        <v>178416.93609104498</v>
      </c>
      <c r="H38" s="22">
        <f t="shared" si="3"/>
        <v>177845.610908598</v>
      </c>
      <c r="I38" s="22">
        <f t="shared" si="4"/>
        <v>181230.90324816862</v>
      </c>
      <c r="J38" s="44">
        <f t="shared" si="11"/>
        <v>5156.0621161076479</v>
      </c>
      <c r="K38" s="45">
        <f t="shared" si="12"/>
        <v>5105.6156241702765</v>
      </c>
      <c r="L38" s="46">
        <f t="shared" si="13"/>
        <v>5129.1765070236397</v>
      </c>
      <c r="M38" s="44">
        <f t="shared" si="14"/>
        <v>6548.1988874567132</v>
      </c>
      <c r="N38" s="45">
        <f t="shared" si="15"/>
        <v>7658.4234362554143</v>
      </c>
      <c r="O38" s="46">
        <f t="shared" si="16"/>
        <v>10258.353014047279</v>
      </c>
      <c r="P38" s="40"/>
      <c r="Q38" s="40"/>
      <c r="R38" s="40"/>
    </row>
    <row r="39" spans="1:18" x14ac:dyDescent="0.4">
      <c r="A39" s="9">
        <v>31</v>
      </c>
      <c r="B39" s="5">
        <v>43469</v>
      </c>
      <c r="C39" s="47">
        <v>1</v>
      </c>
      <c r="D39" s="57">
        <v>1.27</v>
      </c>
      <c r="E39" s="60">
        <v>1.5</v>
      </c>
      <c r="F39" s="59">
        <v>2</v>
      </c>
      <c r="G39" s="22">
        <f t="shared" si="2"/>
        <v>185214.62135611378</v>
      </c>
      <c r="H39" s="22">
        <f t="shared" si="3"/>
        <v>185848.66339948491</v>
      </c>
      <c r="I39" s="22">
        <f t="shared" si="4"/>
        <v>192104.75744305874</v>
      </c>
      <c r="J39" s="44">
        <f t="shared" si="11"/>
        <v>5352.5080827313495</v>
      </c>
      <c r="K39" s="45">
        <f t="shared" si="12"/>
        <v>5335.3683272579401</v>
      </c>
      <c r="L39" s="46">
        <f t="shared" si="13"/>
        <v>5436.9270974450583</v>
      </c>
      <c r="M39" s="44">
        <f t="shared" si="14"/>
        <v>6797.6852650688143</v>
      </c>
      <c r="N39" s="45">
        <f t="shared" si="15"/>
        <v>8003.0524908869102</v>
      </c>
      <c r="O39" s="46">
        <f t="shared" si="16"/>
        <v>10873.854194890117</v>
      </c>
      <c r="P39" s="40"/>
      <c r="Q39" s="40"/>
      <c r="R39" s="40"/>
    </row>
    <row r="40" spans="1:18" x14ac:dyDescent="0.4">
      <c r="A40" s="9">
        <v>32</v>
      </c>
      <c r="B40" s="5">
        <v>43475</v>
      </c>
      <c r="C40" s="47">
        <v>2</v>
      </c>
      <c r="D40" s="57">
        <v>1.27</v>
      </c>
      <c r="E40" s="60">
        <v>1.5</v>
      </c>
      <c r="F40" s="59">
        <v>2</v>
      </c>
      <c r="G40" s="22">
        <f t="shared" si="2"/>
        <v>192271.29842978172</v>
      </c>
      <c r="H40" s="22">
        <f t="shared" si="3"/>
        <v>194211.85325246173</v>
      </c>
      <c r="I40" s="22">
        <f t="shared" si="4"/>
        <v>203631.04288964227</v>
      </c>
      <c r="J40" s="44">
        <f t="shared" si="11"/>
        <v>5556.4386406834137</v>
      </c>
      <c r="K40" s="45">
        <f t="shared" si="12"/>
        <v>5575.4599019845473</v>
      </c>
      <c r="L40" s="46">
        <f t="shared" si="13"/>
        <v>5763.1427232917622</v>
      </c>
      <c r="M40" s="44">
        <f t="shared" si="14"/>
        <v>7056.6770736679355</v>
      </c>
      <c r="N40" s="45">
        <f t="shared" si="15"/>
        <v>8363.1898529768205</v>
      </c>
      <c r="O40" s="46">
        <f t="shared" si="16"/>
        <v>11526.285446583524</v>
      </c>
      <c r="P40" s="40"/>
      <c r="Q40" s="40"/>
      <c r="R40" s="40"/>
    </row>
    <row r="41" spans="1:18" x14ac:dyDescent="0.4">
      <c r="A41" s="9">
        <v>33</v>
      </c>
      <c r="B41" s="5">
        <v>43481</v>
      </c>
      <c r="C41" s="47">
        <v>1</v>
      </c>
      <c r="D41" s="57">
        <v>1.27</v>
      </c>
      <c r="E41" s="60">
        <v>1.5</v>
      </c>
      <c r="F41" s="80">
        <v>2</v>
      </c>
      <c r="G41" s="22">
        <f t="shared" si="2"/>
        <v>199596.83489995639</v>
      </c>
      <c r="H41" s="22">
        <f t="shared" si="3"/>
        <v>202951.38664882252</v>
      </c>
      <c r="I41" s="22">
        <f t="shared" si="4"/>
        <v>215848.90546302081</v>
      </c>
      <c r="J41" s="44">
        <f t="shared" si="11"/>
        <v>5768.1389528934515</v>
      </c>
      <c r="K41" s="45">
        <f t="shared" si="12"/>
        <v>5826.3555975738518</v>
      </c>
      <c r="L41" s="46">
        <f t="shared" si="13"/>
        <v>6108.9312866892678</v>
      </c>
      <c r="M41" s="44">
        <f t="shared" si="14"/>
        <v>7325.536470174683</v>
      </c>
      <c r="N41" s="45">
        <f t="shared" si="15"/>
        <v>8739.5333963607773</v>
      </c>
      <c r="O41" s="46">
        <f t="shared" si="16"/>
        <v>12217.862573378536</v>
      </c>
      <c r="P41" s="40"/>
      <c r="Q41" s="40"/>
      <c r="R41" s="40"/>
    </row>
    <row r="42" spans="1:18" x14ac:dyDescent="0.4">
      <c r="A42" s="9">
        <v>34</v>
      </c>
      <c r="B42" s="5">
        <v>43483</v>
      </c>
      <c r="C42" s="47">
        <v>2</v>
      </c>
      <c r="D42" s="57">
        <v>1.27</v>
      </c>
      <c r="E42" s="60">
        <v>1.5</v>
      </c>
      <c r="F42" s="80">
        <v>2</v>
      </c>
      <c r="G42" s="22">
        <f t="shared" si="2"/>
        <v>207201.47430964472</v>
      </c>
      <c r="H42" s="22">
        <f t="shared" si="3"/>
        <v>212084.19904801954</v>
      </c>
      <c r="I42" s="22">
        <f t="shared" si="4"/>
        <v>228799.83979080207</v>
      </c>
      <c r="J42" s="44">
        <f t="shared" si="11"/>
        <v>5987.9050469986914</v>
      </c>
      <c r="K42" s="45">
        <f t="shared" si="12"/>
        <v>6088.5415994646755</v>
      </c>
      <c r="L42" s="46">
        <f t="shared" si="13"/>
        <v>6475.4671638906239</v>
      </c>
      <c r="M42" s="44">
        <f>IF(D42="","",J42*D42)</f>
        <v>7604.6394096883387</v>
      </c>
      <c r="N42" s="45">
        <f t="shared" si="15"/>
        <v>9132.8123991970133</v>
      </c>
      <c r="O42" s="46">
        <f t="shared" si="16"/>
        <v>12950.934327781248</v>
      </c>
      <c r="P42" s="40"/>
      <c r="Q42" s="40"/>
      <c r="R42" s="40"/>
    </row>
    <row r="43" spans="1:18" x14ac:dyDescent="0.4">
      <c r="A43" s="3">
        <v>35</v>
      </c>
      <c r="B43" s="5">
        <v>43488</v>
      </c>
      <c r="C43" s="47">
        <v>1</v>
      </c>
      <c r="D43" s="57">
        <v>1.27</v>
      </c>
      <c r="E43" s="60">
        <v>1.5</v>
      </c>
      <c r="F43" s="59">
        <v>2</v>
      </c>
      <c r="G43" s="22">
        <f>IF(D43="","",G42+M43)</f>
        <v>215095.85048084217</v>
      </c>
      <c r="H43" s="22">
        <f t="shared" ref="H43:I43" si="17">IF(E43="","",H42+N43)</f>
        <v>221627.98800518041</v>
      </c>
      <c r="I43" s="22">
        <f t="shared" si="17"/>
        <v>242527.83017825021</v>
      </c>
      <c r="J43" s="44">
        <f t="shared" si="11"/>
        <v>6216.0442292893413</v>
      </c>
      <c r="K43" s="45">
        <f t="shared" si="12"/>
        <v>6362.5259714405856</v>
      </c>
      <c r="L43" s="46">
        <f t="shared" si="13"/>
        <v>6863.9951937240621</v>
      </c>
      <c r="M43" s="44">
        <f t="shared" si="14"/>
        <v>7894.3761711974639</v>
      </c>
      <c r="N43" s="45">
        <f t="shared" si="15"/>
        <v>9543.7889571608794</v>
      </c>
      <c r="O43" s="46">
        <f t="shared" si="16"/>
        <v>13727.990387448124</v>
      </c>
    </row>
    <row r="44" spans="1:18" x14ac:dyDescent="0.4">
      <c r="A44" s="9">
        <v>36</v>
      </c>
      <c r="B44" s="5">
        <v>43488</v>
      </c>
      <c r="C44" s="47">
        <v>1</v>
      </c>
      <c r="D44" s="57">
        <v>1.27</v>
      </c>
      <c r="E44" s="60">
        <v>-1</v>
      </c>
      <c r="F44" s="59">
        <v>-1</v>
      </c>
      <c r="G44" s="22">
        <f t="shared" ref="G44:G58" si="18">IF(D44="","",G43+M44)</f>
        <v>223291.00238416225</v>
      </c>
      <c r="H44" s="22">
        <f t="shared" ref="H44:H58" si="19">IF(E44="","",H43+N44)</f>
        <v>214979.148365025</v>
      </c>
      <c r="I44" s="22">
        <f t="shared" ref="I44:I58" si="20">IF(F44="","",I43+O44)</f>
        <v>235251.99527290271</v>
      </c>
      <c r="J44" s="44">
        <f>IF(G43="","",G43*0.03)</f>
        <v>6452.8755144252646</v>
      </c>
      <c r="K44" s="45">
        <f t="shared" si="12"/>
        <v>6648.8396401554119</v>
      </c>
      <c r="L44" s="46">
        <f t="shared" si="13"/>
        <v>7275.8349053475058</v>
      </c>
      <c r="M44" s="44">
        <f>IF(D44="","",J44*D44)</f>
        <v>8195.1519033200857</v>
      </c>
      <c r="N44" s="45">
        <f t="shared" si="15"/>
        <v>-6648.8396401554119</v>
      </c>
      <c r="O44" s="46">
        <f t="shared" si="16"/>
        <v>-7275.8349053475058</v>
      </c>
    </row>
    <row r="45" spans="1:18" x14ac:dyDescent="0.4">
      <c r="A45" s="9">
        <v>37</v>
      </c>
      <c r="B45" s="5">
        <v>43493</v>
      </c>
      <c r="C45" s="47">
        <v>2</v>
      </c>
      <c r="D45" s="57">
        <v>1.27</v>
      </c>
      <c r="E45" s="58">
        <v>-1</v>
      </c>
      <c r="F45" s="59">
        <v>-1</v>
      </c>
      <c r="G45" s="22">
        <f t="shared" si="18"/>
        <v>231798.38957499882</v>
      </c>
      <c r="H45" s="22">
        <f t="shared" si="19"/>
        <v>208529.77391407426</v>
      </c>
      <c r="I45" s="22">
        <f t="shared" si="20"/>
        <v>228194.43541471564</v>
      </c>
      <c r="J45" s="44">
        <f t="shared" si="11"/>
        <v>6698.7300715248675</v>
      </c>
      <c r="K45" s="45">
        <f t="shared" si="12"/>
        <v>6449.3744509507496</v>
      </c>
      <c r="L45" s="46">
        <f t="shared" si="13"/>
        <v>7057.5598581870809</v>
      </c>
      <c r="M45" s="44">
        <f t="shared" si="14"/>
        <v>8507.3871908365818</v>
      </c>
      <c r="N45" s="45">
        <f t="shared" si="15"/>
        <v>-6449.3744509507496</v>
      </c>
      <c r="O45" s="46">
        <f t="shared" si="16"/>
        <v>-7057.5598581870809</v>
      </c>
    </row>
    <row r="46" spans="1:18" x14ac:dyDescent="0.4">
      <c r="A46" s="9">
        <v>38</v>
      </c>
      <c r="B46" s="5">
        <v>43496</v>
      </c>
      <c r="C46" s="47">
        <v>2</v>
      </c>
      <c r="D46" s="57">
        <v>-1</v>
      </c>
      <c r="E46" s="58">
        <v>-1</v>
      </c>
      <c r="F46" s="59">
        <v>-1</v>
      </c>
      <c r="G46" s="22">
        <f t="shared" si="18"/>
        <v>224844.43788774885</v>
      </c>
      <c r="H46" s="22">
        <f t="shared" si="19"/>
        <v>202273.88069665205</v>
      </c>
      <c r="I46" s="22">
        <f t="shared" si="20"/>
        <v>221348.60235227417</v>
      </c>
      <c r="J46" s="44">
        <f t="shared" si="11"/>
        <v>6953.9516872499644</v>
      </c>
      <c r="K46" s="45">
        <f t="shared" si="12"/>
        <v>6255.8932174222273</v>
      </c>
      <c r="L46" s="46">
        <f t="shared" si="13"/>
        <v>6845.8330624414693</v>
      </c>
      <c r="M46" s="44">
        <f t="shared" si="14"/>
        <v>-6953.9516872499644</v>
      </c>
      <c r="N46" s="45">
        <f t="shared" si="15"/>
        <v>-6255.8932174222273</v>
      </c>
      <c r="O46" s="46">
        <f t="shared" si="16"/>
        <v>-6845.8330624414693</v>
      </c>
    </row>
    <row r="47" spans="1:18" x14ac:dyDescent="0.4">
      <c r="A47" s="9">
        <v>39</v>
      </c>
      <c r="B47" s="5">
        <v>43496</v>
      </c>
      <c r="C47" s="47">
        <v>2</v>
      </c>
      <c r="D47" s="57">
        <v>1.27</v>
      </c>
      <c r="E47" s="58">
        <v>1.5</v>
      </c>
      <c r="F47" s="59">
        <v>2</v>
      </c>
      <c r="G47" s="22">
        <f t="shared" si="18"/>
        <v>233411.01097127207</v>
      </c>
      <c r="H47" s="22">
        <f t="shared" si="19"/>
        <v>211376.20532800138</v>
      </c>
      <c r="I47" s="22">
        <f t="shared" si="20"/>
        <v>234629.51849341064</v>
      </c>
      <c r="J47" s="44">
        <f t="shared" si="11"/>
        <v>6745.3331366324655</v>
      </c>
      <c r="K47" s="45">
        <f t="shared" si="12"/>
        <v>6068.2164208995609</v>
      </c>
      <c r="L47" s="46">
        <f t="shared" si="13"/>
        <v>6640.4580705682247</v>
      </c>
      <c r="M47" s="44">
        <f t="shared" si="14"/>
        <v>8566.5730835232316</v>
      </c>
      <c r="N47" s="45">
        <f t="shared" si="15"/>
        <v>9102.3246313493419</v>
      </c>
      <c r="O47" s="46">
        <f t="shared" si="16"/>
        <v>13280.916141136449</v>
      </c>
    </row>
    <row r="48" spans="1:18" x14ac:dyDescent="0.4">
      <c r="A48" s="9">
        <v>40</v>
      </c>
      <c r="B48" s="5">
        <v>43502</v>
      </c>
      <c r="C48" s="47">
        <v>2</v>
      </c>
      <c r="D48" s="57">
        <v>1.27</v>
      </c>
      <c r="E48" s="58">
        <v>1.5</v>
      </c>
      <c r="F48" s="59">
        <v>-1</v>
      </c>
      <c r="G48" s="22">
        <f t="shared" si="18"/>
        <v>242303.97048927753</v>
      </c>
      <c r="H48" s="22">
        <f t="shared" si="19"/>
        <v>220888.13456776144</v>
      </c>
      <c r="I48" s="22">
        <f t="shared" si="20"/>
        <v>227590.63293860832</v>
      </c>
      <c r="J48" s="44">
        <f t="shared" si="11"/>
        <v>7002.3303291381617</v>
      </c>
      <c r="K48" s="45">
        <f t="shared" si="12"/>
        <v>6341.2861598400414</v>
      </c>
      <c r="L48" s="46">
        <f t="shared" si="13"/>
        <v>7038.8855548023184</v>
      </c>
      <c r="M48" s="44">
        <f t="shared" si="14"/>
        <v>8892.9595180054657</v>
      </c>
      <c r="N48" s="45">
        <f t="shared" si="15"/>
        <v>9511.929239760062</v>
      </c>
      <c r="O48" s="46">
        <f t="shared" si="16"/>
        <v>-7038.8855548023184</v>
      </c>
    </row>
    <row r="49" spans="1:15" x14ac:dyDescent="0.4">
      <c r="A49" s="9">
        <v>41</v>
      </c>
      <c r="B49" s="5">
        <v>43511</v>
      </c>
      <c r="C49" s="47">
        <v>1</v>
      </c>
      <c r="D49" s="57">
        <v>1.27</v>
      </c>
      <c r="E49" s="58">
        <v>1.5</v>
      </c>
      <c r="F49" s="59">
        <v>2</v>
      </c>
      <c r="G49" s="22">
        <f t="shared" si="18"/>
        <v>251535.751764919</v>
      </c>
      <c r="H49" s="22">
        <f t="shared" si="19"/>
        <v>230828.10062331072</v>
      </c>
      <c r="I49" s="22">
        <f t="shared" si="20"/>
        <v>241246.07091492481</v>
      </c>
      <c r="J49" s="44">
        <f t="shared" si="11"/>
        <v>7269.1191146783258</v>
      </c>
      <c r="K49" s="45">
        <f t="shared" si="12"/>
        <v>6626.6440370328428</v>
      </c>
      <c r="L49" s="46">
        <f t="shared" si="13"/>
        <v>6827.7189881582499</v>
      </c>
      <c r="M49" s="44">
        <f t="shared" si="14"/>
        <v>9231.7812756414733</v>
      </c>
      <c r="N49" s="45">
        <f t="shared" si="15"/>
        <v>9939.9660555492646</v>
      </c>
      <c r="O49" s="46">
        <f t="shared" si="16"/>
        <v>13655.4379763165</v>
      </c>
    </row>
    <row r="50" spans="1:15" x14ac:dyDescent="0.4">
      <c r="A50" s="9">
        <v>42</v>
      </c>
      <c r="B50" s="5">
        <v>43514</v>
      </c>
      <c r="C50" s="47">
        <v>1</v>
      </c>
      <c r="D50" s="57">
        <v>-1</v>
      </c>
      <c r="E50" s="58">
        <v>-1</v>
      </c>
      <c r="F50" s="59">
        <v>-1</v>
      </c>
      <c r="G50" s="22">
        <f t="shared" si="18"/>
        <v>243989.67921197144</v>
      </c>
      <c r="H50" s="22">
        <f t="shared" si="19"/>
        <v>223903.2576046114</v>
      </c>
      <c r="I50" s="22">
        <f t="shared" si="20"/>
        <v>234008.68878747706</v>
      </c>
      <c r="J50" s="44">
        <f t="shared" si="11"/>
        <v>7546.0725529475694</v>
      </c>
      <c r="K50" s="45">
        <f t="shared" si="12"/>
        <v>6924.843018699321</v>
      </c>
      <c r="L50" s="46">
        <f t="shared" si="13"/>
        <v>7237.3821274477441</v>
      </c>
      <c r="M50" s="44">
        <f t="shared" si="14"/>
        <v>-7546.0725529475694</v>
      </c>
      <c r="N50" s="45">
        <f t="shared" si="15"/>
        <v>-6924.843018699321</v>
      </c>
      <c r="O50" s="46">
        <f t="shared" si="16"/>
        <v>-7237.3821274477441</v>
      </c>
    </row>
    <row r="51" spans="1:15" x14ac:dyDescent="0.4">
      <c r="A51" s="9">
        <v>43</v>
      </c>
      <c r="B51" s="5">
        <v>43515</v>
      </c>
      <c r="C51" s="47">
        <v>1</v>
      </c>
      <c r="D51" s="57">
        <v>1.27</v>
      </c>
      <c r="E51" s="58">
        <v>1.5</v>
      </c>
      <c r="F51" s="80">
        <v>2</v>
      </c>
      <c r="G51" s="22">
        <f t="shared" si="18"/>
        <v>253285.68598994755</v>
      </c>
      <c r="H51" s="22">
        <f t="shared" si="19"/>
        <v>233978.90419681891</v>
      </c>
      <c r="I51" s="22">
        <f t="shared" si="20"/>
        <v>248049.21011472569</v>
      </c>
      <c r="J51" s="44">
        <f t="shared" si="11"/>
        <v>7319.6903763591426</v>
      </c>
      <c r="K51" s="45">
        <f t="shared" si="12"/>
        <v>6717.0977281383421</v>
      </c>
      <c r="L51" s="46">
        <f t="shared" si="13"/>
        <v>7020.2606636243117</v>
      </c>
      <c r="M51" s="44">
        <f t="shared" si="14"/>
        <v>9296.0067779761121</v>
      </c>
      <c r="N51" s="45">
        <f t="shared" si="15"/>
        <v>10075.646592207513</v>
      </c>
      <c r="O51" s="46">
        <f t="shared" si="16"/>
        <v>14040.521327248623</v>
      </c>
    </row>
    <row r="52" spans="1:15" x14ac:dyDescent="0.4">
      <c r="A52" s="9">
        <v>44</v>
      </c>
      <c r="B52" s="5">
        <v>43518</v>
      </c>
      <c r="C52" s="47">
        <v>2</v>
      </c>
      <c r="D52" s="57">
        <v>-1</v>
      </c>
      <c r="E52" s="58">
        <v>-1</v>
      </c>
      <c r="F52" s="59">
        <v>-1</v>
      </c>
      <c r="G52" s="22">
        <f t="shared" si="18"/>
        <v>245687.11541024913</v>
      </c>
      <c r="H52" s="22">
        <f t="shared" si="19"/>
        <v>226959.53707091435</v>
      </c>
      <c r="I52" s="22">
        <f t="shared" si="20"/>
        <v>240607.73381128392</v>
      </c>
      <c r="J52" s="44">
        <f t="shared" si="11"/>
        <v>7598.5705796984266</v>
      </c>
      <c r="K52" s="45">
        <f t="shared" si="12"/>
        <v>7019.3671259045668</v>
      </c>
      <c r="L52" s="46">
        <f t="shared" si="13"/>
        <v>7441.4763034417701</v>
      </c>
      <c r="M52" s="44">
        <f t="shared" si="14"/>
        <v>-7598.5705796984266</v>
      </c>
      <c r="N52" s="45">
        <f t="shared" si="15"/>
        <v>-7019.3671259045668</v>
      </c>
      <c r="O52" s="46">
        <f t="shared" si="16"/>
        <v>-7441.4763034417701</v>
      </c>
    </row>
    <row r="53" spans="1:15" x14ac:dyDescent="0.4">
      <c r="A53" s="9">
        <v>45</v>
      </c>
      <c r="B53" s="5">
        <v>43522</v>
      </c>
      <c r="C53" s="47">
        <v>1</v>
      </c>
      <c r="D53" s="57">
        <v>1.27</v>
      </c>
      <c r="E53" s="58">
        <v>1.5</v>
      </c>
      <c r="F53" s="59">
        <v>2</v>
      </c>
      <c r="G53" s="22">
        <f t="shared" si="18"/>
        <v>255047.79450737961</v>
      </c>
      <c r="H53" s="22">
        <f t="shared" si="19"/>
        <v>237172.7162391055</v>
      </c>
      <c r="I53" s="22">
        <f t="shared" si="20"/>
        <v>255044.19783996095</v>
      </c>
      <c r="J53" s="44">
        <f t="shared" si="11"/>
        <v>7370.6134623074731</v>
      </c>
      <c r="K53" s="45">
        <f t="shared" si="12"/>
        <v>6808.78611212743</v>
      </c>
      <c r="L53" s="46">
        <f t="shared" si="13"/>
        <v>7218.2320143385177</v>
      </c>
      <c r="M53" s="44">
        <f t="shared" si="14"/>
        <v>9360.6790971304908</v>
      </c>
      <c r="N53" s="45">
        <f t="shared" si="15"/>
        <v>10213.179168191145</v>
      </c>
      <c r="O53" s="46">
        <f t="shared" si="16"/>
        <v>14436.464028677035</v>
      </c>
    </row>
    <row r="54" spans="1:15" x14ac:dyDescent="0.4">
      <c r="A54" s="9">
        <v>46</v>
      </c>
      <c r="B54" s="5">
        <v>43530</v>
      </c>
      <c r="C54" s="47">
        <v>2</v>
      </c>
      <c r="D54" s="57">
        <v>-1</v>
      </c>
      <c r="E54" s="58">
        <v>-1</v>
      </c>
      <c r="F54" s="59">
        <v>-1</v>
      </c>
      <c r="G54" s="22">
        <f t="shared" si="18"/>
        <v>247396.36067215822</v>
      </c>
      <c r="H54" s="22">
        <f t="shared" si="19"/>
        <v>230057.53475193234</v>
      </c>
      <c r="I54" s="22">
        <f t="shared" si="20"/>
        <v>247392.87190476211</v>
      </c>
      <c r="J54" s="44">
        <f t="shared" si="11"/>
        <v>7651.4338352213881</v>
      </c>
      <c r="K54" s="45">
        <f t="shared" si="12"/>
        <v>7115.1814871731649</v>
      </c>
      <c r="L54" s="46">
        <f t="shared" si="13"/>
        <v>7651.3259351988281</v>
      </c>
      <c r="M54" s="44">
        <f t="shared" si="14"/>
        <v>-7651.4338352213881</v>
      </c>
      <c r="N54" s="45">
        <f t="shared" si="15"/>
        <v>-7115.1814871731649</v>
      </c>
      <c r="O54" s="46">
        <f t="shared" si="16"/>
        <v>-7651.3259351988281</v>
      </c>
    </row>
    <row r="55" spans="1:15" x14ac:dyDescent="0.4">
      <c r="A55" s="9">
        <v>47</v>
      </c>
      <c r="B55" s="5">
        <v>43531</v>
      </c>
      <c r="C55" s="47">
        <v>2</v>
      </c>
      <c r="D55" s="57">
        <v>1.27</v>
      </c>
      <c r="E55" s="58">
        <v>1.5</v>
      </c>
      <c r="F55" s="59">
        <v>2</v>
      </c>
      <c r="G55" s="22">
        <f t="shared" si="18"/>
        <v>256822.16201376743</v>
      </c>
      <c r="H55" s="22">
        <f t="shared" si="19"/>
        <v>240410.1238157693</v>
      </c>
      <c r="I55" s="22">
        <f t="shared" si="20"/>
        <v>262236.44421904784</v>
      </c>
      <c r="J55" s="44">
        <f t="shared" si="11"/>
        <v>7421.8908201647464</v>
      </c>
      <c r="K55" s="45">
        <f t="shared" si="12"/>
        <v>6901.7260425579698</v>
      </c>
      <c r="L55" s="46">
        <f t="shared" si="13"/>
        <v>7421.786157142863</v>
      </c>
      <c r="M55" s="44">
        <f t="shared" si="14"/>
        <v>9425.8013416092272</v>
      </c>
      <c r="N55" s="45">
        <f t="shared" si="15"/>
        <v>10352.589063836955</v>
      </c>
      <c r="O55" s="46">
        <f t="shared" si="16"/>
        <v>14843.572314285726</v>
      </c>
    </row>
    <row r="56" spans="1:15" x14ac:dyDescent="0.4">
      <c r="A56" s="9">
        <v>48</v>
      </c>
      <c r="B56" s="5">
        <v>43532</v>
      </c>
      <c r="C56" s="47">
        <v>2</v>
      </c>
      <c r="D56" s="57">
        <v>1.27</v>
      </c>
      <c r="E56" s="58">
        <v>1.5</v>
      </c>
      <c r="F56" s="59">
        <v>2</v>
      </c>
      <c r="G56" s="22">
        <f t="shared" si="18"/>
        <v>266607.08638649195</v>
      </c>
      <c r="H56" s="22">
        <f t="shared" si="19"/>
        <v>251228.57938747891</v>
      </c>
      <c r="I56" s="22">
        <f t="shared" si="20"/>
        <v>277970.6308721907</v>
      </c>
      <c r="J56" s="44">
        <f t="shared" si="11"/>
        <v>7704.6648604130223</v>
      </c>
      <c r="K56" s="45">
        <f t="shared" si="12"/>
        <v>7212.3037144730788</v>
      </c>
      <c r="L56" s="46">
        <f t="shared" si="13"/>
        <v>7867.0933265714348</v>
      </c>
      <c r="M56" s="44">
        <f t="shared" si="14"/>
        <v>9784.9243727245394</v>
      </c>
      <c r="N56" s="45">
        <f t="shared" si="15"/>
        <v>10818.455571709619</v>
      </c>
      <c r="O56" s="46">
        <f t="shared" si="16"/>
        <v>15734.18665314287</v>
      </c>
    </row>
    <row r="57" spans="1:15" x14ac:dyDescent="0.4">
      <c r="A57" s="9">
        <v>49</v>
      </c>
      <c r="B57" s="5">
        <v>43532</v>
      </c>
      <c r="C57" s="47">
        <v>2</v>
      </c>
      <c r="D57" s="57">
        <v>1.27</v>
      </c>
      <c r="E57" s="58">
        <v>1.5</v>
      </c>
      <c r="F57" s="59">
        <v>2</v>
      </c>
      <c r="G57" s="22">
        <f t="shared" si="18"/>
        <v>276764.8163778173</v>
      </c>
      <c r="H57" s="22">
        <f t="shared" si="19"/>
        <v>262533.86545991548</v>
      </c>
      <c r="I57" s="22">
        <f t="shared" si="20"/>
        <v>294648.86872452212</v>
      </c>
      <c r="J57" s="44">
        <f t="shared" si="11"/>
        <v>7998.2125915947581</v>
      </c>
      <c r="K57" s="45">
        <f t="shared" si="12"/>
        <v>7536.857381624367</v>
      </c>
      <c r="L57" s="46">
        <f t="shared" si="13"/>
        <v>8339.11892616572</v>
      </c>
      <c r="M57" s="44">
        <f t="shared" si="14"/>
        <v>10157.729991325343</v>
      </c>
      <c r="N57" s="45">
        <f t="shared" si="15"/>
        <v>11305.286072436551</v>
      </c>
      <c r="O57" s="46">
        <f t="shared" si="16"/>
        <v>16678.23785233144</v>
      </c>
    </row>
    <row r="58" spans="1:15" ht="19.5" thickBot="1" x14ac:dyDescent="0.45">
      <c r="A58" s="9">
        <v>50</v>
      </c>
      <c r="B58" s="6">
        <v>43537</v>
      </c>
      <c r="C58" s="51">
        <v>1</v>
      </c>
      <c r="D58" s="61">
        <v>1.27</v>
      </c>
      <c r="E58" s="62">
        <v>1.5</v>
      </c>
      <c r="F58" s="63">
        <v>-1</v>
      </c>
      <c r="G58" s="22">
        <f t="shared" si="18"/>
        <v>287309.55588181212</v>
      </c>
      <c r="H58" s="22">
        <f t="shared" si="19"/>
        <v>274347.88940561167</v>
      </c>
      <c r="I58" s="22">
        <f t="shared" si="20"/>
        <v>285809.40266278648</v>
      </c>
      <c r="J58" s="44">
        <f t="shared" si="11"/>
        <v>8302.9444913345196</v>
      </c>
      <c r="K58" s="45">
        <f t="shared" si="12"/>
        <v>7876.0159637974639</v>
      </c>
      <c r="L58" s="46">
        <f t="shared" si="13"/>
        <v>8839.466061735664</v>
      </c>
      <c r="M58" s="44">
        <f t="shared" si="14"/>
        <v>10544.739503994841</v>
      </c>
      <c r="N58" s="45">
        <f t="shared" si="15"/>
        <v>11814.023945696195</v>
      </c>
      <c r="O58" s="46">
        <f t="shared" si="16"/>
        <v>-8839.466061735664</v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38</v>
      </c>
      <c r="E59" s="7">
        <f>COUNTIF(E9:E58,1.5)</f>
        <v>34</v>
      </c>
      <c r="F59" s="8">
        <f>COUNTIF(F9:F58,2)</f>
        <v>29</v>
      </c>
      <c r="G59" s="70">
        <f>M59+G8</f>
        <v>287309.55588181224</v>
      </c>
      <c r="H59" s="71">
        <f>N59+H8</f>
        <v>274347.88940561155</v>
      </c>
      <c r="I59" s="72">
        <f>O59+I8</f>
        <v>285809.40266278642</v>
      </c>
      <c r="J59" s="67" t="s">
        <v>31</v>
      </c>
      <c r="K59" s="68">
        <f>B58-B9</f>
        <v>223</v>
      </c>
      <c r="L59" s="69" t="s">
        <v>32</v>
      </c>
      <c r="M59" s="81">
        <f>SUM(M9:M58)</f>
        <v>187309.55588181227</v>
      </c>
      <c r="N59" s="82">
        <f>SUM(N9:N58)</f>
        <v>174347.88940561155</v>
      </c>
      <c r="O59" s="83">
        <f>SUM(O9:O58)</f>
        <v>185809.40266278639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12</v>
      </c>
      <c r="E60" s="7">
        <f>COUNTIF(E9:E58,-1)</f>
        <v>16</v>
      </c>
      <c r="F60" s="8">
        <f>COUNTIF(F9:F58,-1)</f>
        <v>21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2.8730955588181222</v>
      </c>
      <c r="H61" s="77">
        <f t="shared" ref="H61" si="21">H59/H8</f>
        <v>2.7434788940561154</v>
      </c>
      <c r="I61" s="78">
        <f>I59/I8</f>
        <v>2.8580940266278643</v>
      </c>
      <c r="J61" s="65">
        <f>(G61-100%)*30/K59</f>
        <v>0.25198594961678772</v>
      </c>
      <c r="K61" s="65">
        <f>(H61-100%)*30/K59</f>
        <v>0.23454873014207833</v>
      </c>
      <c r="L61" s="66">
        <f>(I61-100%)*30/K59</f>
        <v>0.24996780627280685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0.76</v>
      </c>
      <c r="E62" s="74">
        <f t="shared" si="22"/>
        <v>0.68</v>
      </c>
      <c r="F62" s="75">
        <f>F59/(F59+F60+F61)</f>
        <v>0.57999999999999996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/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52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 t="s">
        <v>49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 t="s">
        <v>51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A12" sqref="A12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42</v>
      </c>
      <c r="B4" s="37" t="s">
        <v>22</v>
      </c>
      <c r="C4" s="37"/>
      <c r="D4" s="38"/>
      <c r="E4" s="37"/>
      <c r="F4" s="38"/>
      <c r="G4" s="37" t="s">
        <v>43</v>
      </c>
      <c r="H4" s="38">
        <v>44440</v>
      </c>
    </row>
    <row r="5" spans="1:8" x14ac:dyDescent="0.4">
      <c r="A5" s="37" t="s">
        <v>50</v>
      </c>
      <c r="B5" s="37" t="s">
        <v>44</v>
      </c>
      <c r="C5" s="37"/>
      <c r="D5" s="38"/>
      <c r="E5" s="37"/>
      <c r="F5" s="39"/>
      <c r="G5" s="37" t="s">
        <v>43</v>
      </c>
      <c r="H5" s="38">
        <v>44440</v>
      </c>
    </row>
    <row r="6" spans="1:8" x14ac:dyDescent="0.4">
      <c r="A6" s="37" t="s">
        <v>50</v>
      </c>
      <c r="B6" s="37" t="s">
        <v>45</v>
      </c>
      <c r="C6" s="37"/>
      <c r="D6" s="39"/>
      <c r="E6" s="37"/>
      <c r="F6" s="39"/>
      <c r="G6" s="37" t="s">
        <v>43</v>
      </c>
      <c r="H6" s="38">
        <v>44441</v>
      </c>
    </row>
    <row r="7" spans="1:8" x14ac:dyDescent="0.4">
      <c r="A7" s="37" t="s">
        <v>50</v>
      </c>
      <c r="B7" s="37" t="s">
        <v>46</v>
      </c>
      <c r="C7" s="37"/>
      <c r="D7" s="39"/>
      <c r="E7" s="37"/>
      <c r="F7" s="39"/>
      <c r="G7" s="37" t="s">
        <v>43</v>
      </c>
      <c r="H7" s="38">
        <v>44441</v>
      </c>
    </row>
    <row r="8" spans="1:8" x14ac:dyDescent="0.4">
      <c r="A8" s="37" t="s">
        <v>50</v>
      </c>
      <c r="B8" s="37" t="s">
        <v>47</v>
      </c>
      <c r="C8" s="37"/>
      <c r="D8" s="39"/>
      <c r="E8" s="37"/>
      <c r="F8" s="39"/>
      <c r="G8" s="37" t="s">
        <v>43</v>
      </c>
      <c r="H8" s="38">
        <v>44442</v>
      </c>
    </row>
    <row r="9" spans="1:8" x14ac:dyDescent="0.4">
      <c r="A9" s="37" t="s">
        <v>50</v>
      </c>
      <c r="B9" s="37" t="s">
        <v>48</v>
      </c>
      <c r="C9" s="37"/>
      <c r="D9" s="39"/>
      <c r="E9" s="37"/>
      <c r="F9" s="39"/>
      <c r="G9" s="37" t="s">
        <v>43</v>
      </c>
      <c r="H9" s="38">
        <v>44442</v>
      </c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赤松福代</cp:lastModifiedBy>
  <dcterms:created xsi:type="dcterms:W3CDTF">2020-09-18T03:10:57Z</dcterms:created>
  <dcterms:modified xsi:type="dcterms:W3CDTF">2021-09-05T14:33:34Z</dcterms:modified>
</cp:coreProperties>
</file>